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155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2" l="1"/>
  <c r="D64" i="2"/>
  <c r="D59" i="2"/>
  <c r="D58" i="2"/>
  <c r="D57" i="2"/>
  <c r="D37" i="2"/>
  <c r="D35" i="2"/>
  <c r="D27" i="2"/>
  <c r="D26" i="2"/>
  <c r="D23" i="2"/>
  <c r="D21" i="2"/>
  <c r="D17" i="2"/>
  <c r="D13" i="2"/>
  <c r="E85" i="2"/>
  <c r="E64" i="2"/>
  <c r="E31" i="2"/>
  <c r="E27" i="2"/>
  <c r="E26" i="2"/>
  <c r="J85" i="2"/>
  <c r="J64" i="2"/>
  <c r="E54" i="2" l="1"/>
  <c r="D54" i="2"/>
  <c r="E28" i="2"/>
  <c r="D28" i="2"/>
  <c r="E18" i="2"/>
  <c r="D18" i="2"/>
  <c r="E12" i="2"/>
  <c r="D12" i="2"/>
  <c r="G54" i="2" l="1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I85" i="2" l="1"/>
  <c r="P85" i="2"/>
  <c r="L85" i="2"/>
  <c r="H85" i="2"/>
  <c r="O85" i="2"/>
  <c r="K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<sst xmlns="http://schemas.openxmlformats.org/spreadsheetml/2006/main" count="98" uniqueCount="98">
  <si>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</si>
  <si>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</si>
  <si>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</si>
  <si>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</si>
  <si>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</si>
  <si>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</si>
  <si>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</si>
  <si>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</si>
  <si>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</si>
  <si>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</si>
  <si>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</si>
  <si>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</si>
  <si>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</si>
  <si>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</si>
  <si>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</si>
  <si>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</si>
  <si>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</si>
  <si>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</si>
  <si>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</si>
  <si>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</si>
  <si>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</si>
  <si>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</si>
  <si>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</si>
  <si>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</si>
  <si>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</si>
  <si>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</si>
  <si>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</si>
  <si>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</si>
  <si>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</si>
  <si>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</si>
  <si>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</si>
  <si>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</si>
  <si>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</si>
  <si>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</si>
  <si>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</si>
  <si>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</si>
  <si>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</si>
  <si>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</si>
  <si>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</si>
  <si>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</si>
  <si>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</si>
  <si>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</si>
  <si>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</si>
  <si>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</si>
  <si>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</si>
  <si>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</si>
  <si>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</si>
  <si>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</si>
  <si>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</si>
  <si>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</si>
  <si>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</si>
  <si>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</si>
  <si>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</si>
  <si>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</si>
  <si>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</si>
  <si>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</si>
  <si>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</si>
  <si>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</si>
  <si>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</si>
  <si>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</si>
  <si>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</si>
  <si>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</si>
  <si>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</si>
  <si>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</si>
  <si>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</si>
  <si>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</si>
  <si>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</si>
  <si>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</si>
  <si>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</si>
  <si>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</si>
  <si>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</si>
  <si>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</si>
  <si>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</si>
  <si>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</si>
  <si>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</si>
  <si>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</si>
  <si>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</si>
  <si>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</si>
  <si>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</si>
  <si>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</si>
  <si>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</si>
  <si>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</si>
  <si>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</si>
  <si>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</si>
  <si>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</si>
  <si>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</si>
  <si>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</si>
  <si>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</si>
  <si>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</si>
  <si>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</si>
  <si>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</si>
  <si>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</si>
  <si>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</si>
  <si>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</si>
  <si>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Energia y Minas</t>
  </si>
  <si>
    <t>Servicio Geologico Nacional</t>
  </si>
  <si>
    <t>Año 2022</t>
  </si>
  <si>
    <t>Fuente: Sistema de Informacion de la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</si>
</sst>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164" fontId="6" fillId="0" borderId="0" xfId="1" applyFont="1" applyAlignment="1">
      <alignment vertical="center" wrapText="1"/>
    </xf>
    <xf numFmtId="164" fontId="6" fillId="0" borderId="0" xfId="1" applyFont="1"/>
    <xf numFmtId="164" fontId="6" fillId="0" borderId="0" xfId="0" applyNumberFormat="1" applyFont="1" applyAlignment="1">
      <alignment vertical="center" wrapText="1"/>
    </xf>
    <xf numFmtId="164" fontId="6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4" fontId="6" fillId="0" borderId="0" xfId="0" applyNumberFormat="1" applyFont="1"/>
    <xf numFmtId="166" fontId="6" fillId="0" borderId="0" xfId="0" applyNumberFormat="1" applyFont="1" applyAlignment="1">
      <alignment vertical="center" wrapText="1"/>
    </xf>
    <xf numFmtId="0" fontId="6" fillId="0" borderId="0" xfId="0" applyFont="1"/>
    <xf numFmtId="164" fontId="7" fillId="0" borderId="0" xfId="0" applyNumberFormat="1" applyFont="1" applyAlignment="1">
      <alignment vertical="center" wrapText="1"/>
    </xf>
    <xf numFmtId="166" fontId="7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5" fontId="3" fillId="5" borderId="2" xfId="0" applyNumberFormat="1" applyFont="1" applyFill="1" applyBorder="1"/>
    <xf numFmtId="164" fontId="0" fillId="0" borderId="0" xfId="0" applyNumberFormat="1" applyFont="1"/>
    <xf numFmtId="165" fontId="3" fillId="0" borderId="0" xfId="0" applyNumberFormat="1" applyFont="1" applyBorder="1"/>
    <xf numFmtId="164" fontId="3" fillId="0" borderId="0" xfId="1" applyFont="1" applyBorder="1" applyAlignment="1">
      <alignment vertical="center" wrapText="1"/>
    </xf>
    <xf numFmtId="166" fontId="0" fillId="0" borderId="0" xfId="0" applyNumberFormat="1" applyBorder="1" applyAlignment="1">
      <alignment vertical="center" wrapText="1"/>
    </xf>
    <xf numFmtId="164" fontId="0" fillId="0" borderId="0" xfId="1" applyFont="1" applyBorder="1" applyAlignment="1">
      <alignment vertical="center" wrapText="1"/>
    </xf>
    <xf numFmtId="164" fontId="0" fillId="0" borderId="0" xfId="1" applyFont="1" applyBorder="1"/>
    <xf numFmtId="166" fontId="3" fillId="0" borderId="0" xfId="0" applyNumberFormat="1" applyFont="1" applyBorder="1" applyAlignment="1">
      <alignment vertical="center" wrapText="1"/>
    </xf>
    <xf numFmtId="166" fontId="3" fillId="6" borderId="0" xfId="0" applyNumberFormat="1" applyFont="1" applyFill="1" applyBorder="1" applyAlignment="1">
      <alignment horizontal="center" vertical="center" wrapText="1"/>
    </xf>
    <xf numFmtId="166" fontId="3" fillId="7" borderId="0" xfId="0" applyNumberFormat="1" applyFont="1" applyFill="1" applyBorder="1" applyAlignment="1">
      <alignment vertical="center" wrapText="1"/>
    </xf>
    <xf numFmtId="164" fontId="3" fillId="7" borderId="0" xfId="0" applyNumberFormat="1" applyFont="1" applyFill="1"/>
    <xf numFmtId="0" fontId="2" fillId="6" borderId="0" xfId="0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vertical="center" wrapText="1"/>
    </xf>
    <xf numFmtId="165" fontId="3" fillId="6" borderId="0" xfId="0" applyNumberFormat="1" applyFont="1" applyFill="1" applyBorder="1"/>
    <xf numFmtId="164" fontId="3" fillId="3" borderId="0" xfId="0" applyNumberFormat="1" applyFont="1" applyFill="1"/>
    <xf numFmtId="0" fontId="10" fillId="6" borderId="0" xfId="0" applyFont="1" applyFill="1" applyBorder="1" applyAlignment="1">
      <alignment vertical="center"/>
    </xf>
    <xf numFmtId="0" fontId="7" fillId="0" borderId="0" xfId="0" applyFont="1"/>
    <xf numFmtId="166" fontId="0" fillId="0" borderId="0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=""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=""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=""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=""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7"/>
  <sheetViews>
    <sheetView showGridLines="0" tabSelected="1" topLeftCell="C3" workbookViewId="0">
      <selection activeCell="D86" sqref="D86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48" t="s">
        <v>94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3:19" ht="21" customHeight="1" x14ac:dyDescent="0.25">
      <c r="C4" s="50" t="s">
        <v>95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3:19" ht="15.75" x14ac:dyDescent="0.25">
      <c r="C5" s="43" t="s">
        <v>96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3:19" ht="15.75" customHeight="1" x14ac:dyDescent="0.25">
      <c r="C6" s="38" t="s">
        <v>91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3:19" ht="15.75" customHeight="1" x14ac:dyDescent="0.25">
      <c r="C7" s="39" t="s">
        <v>76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9" spans="3:19" ht="25.5" customHeight="1" x14ac:dyDescent="0.25">
      <c r="C9" s="40" t="s">
        <v>66</v>
      </c>
      <c r="D9" s="41" t="s">
        <v>93</v>
      </c>
      <c r="E9" s="41" t="s">
        <v>92</v>
      </c>
      <c r="F9" s="45" t="s">
        <v>90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3:19" x14ac:dyDescent="0.25">
      <c r="C10" s="40"/>
      <c r="D10" s="42"/>
      <c r="E10" s="42"/>
      <c r="F10" s="5" t="s">
        <v>78</v>
      </c>
      <c r="G10" s="5" t="s">
        <v>79</v>
      </c>
      <c r="H10" s="5" t="s">
        <v>80</v>
      </c>
      <c r="I10" s="5" t="s">
        <v>81</v>
      </c>
      <c r="J10" s="6" t="s">
        <v>82</v>
      </c>
      <c r="K10" s="5" t="s">
        <v>83</v>
      </c>
      <c r="L10" s="6" t="s">
        <v>84</v>
      </c>
      <c r="M10" s="5" t="s">
        <v>85</v>
      </c>
      <c r="N10" s="5" t="s">
        <v>86</v>
      </c>
      <c r="O10" s="5" t="s">
        <v>87</v>
      </c>
      <c r="P10" s="5" t="s">
        <v>88</v>
      </c>
      <c r="Q10" s="6" t="s">
        <v>89</v>
      </c>
      <c r="R10" s="5" t="s">
        <v>77</v>
      </c>
    </row>
    <row r="11" spans="3:19" x14ac:dyDescent="0.25">
      <c r="C11" s="1" t="s">
        <v>0</v>
      </c>
      <c r="D11" s="22"/>
      <c r="E11" s="2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23">
        <f>SUM(D13:D17)</f>
        <v>51423882</v>
      </c>
      <c r="E12" s="23">
        <f>SUM(E13:E17)</f>
        <v>0</v>
      </c>
      <c r="F12" s="13">
        <f>+F13+F14+F15+F16+F17</f>
        <v>2974372.48</v>
      </c>
      <c r="G12" s="13">
        <f t="shared" ref="G12:Q12" si="0">+G13+G14+G15+G16+G17</f>
        <v>2998648.3</v>
      </c>
      <c r="H12" s="13">
        <f t="shared" si="0"/>
        <v>3372376.62</v>
      </c>
      <c r="I12" s="13">
        <f t="shared" si="0"/>
        <v>3075521.21</v>
      </c>
      <c r="J12" s="13">
        <f t="shared" si="0"/>
        <v>5288162.09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3">
        <f t="shared" si="0"/>
        <v>0</v>
      </c>
      <c r="R12" s="13">
        <f>+F12+G12+H12+I12+J12+K12+L12+M12+N12+O12+P12+Q12</f>
        <v>17709080.699999999</v>
      </c>
    </row>
    <row r="13" spans="3:19" x14ac:dyDescent="0.25">
      <c r="C13" s="4" t="s">
        <v>2</v>
      </c>
      <c r="D13" s="24">
        <f>36019050+4820000</f>
        <v>40839050</v>
      </c>
      <c r="E13" s="25"/>
      <c r="F13" s="8">
        <v>2497650</v>
      </c>
      <c r="G13" s="9">
        <v>2517650</v>
      </c>
      <c r="H13" s="9">
        <v>2890416.5</v>
      </c>
      <c r="I13" s="9">
        <v>2567650</v>
      </c>
      <c r="J13" s="9">
        <v>2567650</v>
      </c>
      <c r="K13" s="9"/>
      <c r="L13" s="9"/>
      <c r="M13" s="9"/>
      <c r="N13" s="9"/>
      <c r="O13" s="9"/>
      <c r="P13" s="9"/>
      <c r="Q13" s="9"/>
      <c r="R13" s="21"/>
    </row>
    <row r="14" spans="3:19" x14ac:dyDescent="0.25">
      <c r="C14" s="4" t="s">
        <v>3</v>
      </c>
      <c r="D14" s="24">
        <v>5515095</v>
      </c>
      <c r="E14" s="26"/>
      <c r="F14" s="10">
        <v>105000</v>
      </c>
      <c r="G14" s="10">
        <v>105000</v>
      </c>
      <c r="H14" s="10">
        <v>105000</v>
      </c>
      <c r="I14" s="10">
        <v>125000</v>
      </c>
      <c r="J14" s="10">
        <v>2337883.34</v>
      </c>
      <c r="K14" s="11"/>
      <c r="L14" s="11"/>
      <c r="M14" s="11"/>
      <c r="N14" s="11"/>
      <c r="O14" s="11"/>
      <c r="P14" s="11"/>
      <c r="Q14" s="11"/>
      <c r="R14" s="21"/>
    </row>
    <row r="15" spans="3:19" x14ac:dyDescent="0.25">
      <c r="C15" s="4" t="s">
        <v>4</v>
      </c>
      <c r="D15" s="24"/>
      <c r="E15" s="26"/>
      <c r="F15" s="10"/>
      <c r="G15" s="10"/>
      <c r="H15" s="10"/>
      <c r="I15" s="10"/>
      <c r="J15" s="10"/>
      <c r="K15" s="10"/>
      <c r="L15" s="10"/>
      <c r="M15" s="10"/>
      <c r="N15" s="10"/>
      <c r="O15" s="10"/>
      <c r="Q15" s="10"/>
      <c r="R15" s="21"/>
      <c r="S15" s="7"/>
    </row>
    <row r="16" spans="3:19" x14ac:dyDescent="0.25">
      <c r="C16" s="4" t="s">
        <v>5</v>
      </c>
      <c r="D16" s="24">
        <v>2000</v>
      </c>
      <c r="E16" s="26"/>
      <c r="F16" s="10"/>
      <c r="G16" s="10"/>
      <c r="H16" s="10"/>
      <c r="I16" s="10"/>
      <c r="J16" s="10"/>
      <c r="K16" s="10"/>
      <c r="L16" s="10"/>
      <c r="M16" s="10"/>
      <c r="N16" s="10"/>
      <c r="O16" s="10"/>
      <c r="Q16" s="10"/>
      <c r="R16" s="21"/>
    </row>
    <row r="17" spans="3:18" x14ac:dyDescent="0.25">
      <c r="C17" s="4" t="s">
        <v>6</v>
      </c>
      <c r="D17" s="24">
        <f>4436737+631000</f>
        <v>5067737</v>
      </c>
      <c r="E17" s="26"/>
      <c r="F17" s="10">
        <v>371722.48</v>
      </c>
      <c r="G17" s="10">
        <v>375998.3</v>
      </c>
      <c r="H17" s="11">
        <v>376960.12</v>
      </c>
      <c r="I17" s="11">
        <v>382871.21</v>
      </c>
      <c r="J17" s="11">
        <v>382628.75</v>
      </c>
      <c r="K17" s="11"/>
      <c r="L17" s="11"/>
      <c r="M17" s="11"/>
      <c r="N17" s="11"/>
      <c r="O17" s="11"/>
      <c r="P17" s="11"/>
      <c r="Q17" s="11"/>
      <c r="R17" s="21"/>
    </row>
    <row r="18" spans="3:18" x14ac:dyDescent="0.25">
      <c r="C18" s="3" t="s">
        <v>7</v>
      </c>
      <c r="D18" s="27">
        <f>SUM(D19:D27)</f>
        <v>7901618</v>
      </c>
      <c r="E18" s="27">
        <f>SUM(E19:E27)</f>
        <v>8451878</v>
      </c>
      <c r="F18" s="13">
        <f>+F19+F20+F21+F22+F23+F24+F25+F26+F27</f>
        <v>53119.25</v>
      </c>
      <c r="G18" s="13">
        <f t="shared" ref="G18:Q18" si="1">+G19+G20+G21+G22+G23+G24+G25+G26+G27</f>
        <v>165158.39000000001</v>
      </c>
      <c r="H18" s="13">
        <f t="shared" si="1"/>
        <v>948506.62</v>
      </c>
      <c r="I18" s="13">
        <f t="shared" si="1"/>
        <v>420662.27</v>
      </c>
      <c r="J18" s="13">
        <f t="shared" si="1"/>
        <v>329952.18</v>
      </c>
      <c r="K18" s="13">
        <f t="shared" si="1"/>
        <v>0</v>
      </c>
      <c r="L18" s="13">
        <f t="shared" si="1"/>
        <v>0</v>
      </c>
      <c r="M18" s="13">
        <f t="shared" si="1"/>
        <v>0</v>
      </c>
      <c r="N18" s="13">
        <f t="shared" si="1"/>
        <v>0</v>
      </c>
      <c r="O18" s="13">
        <f t="shared" si="1"/>
        <v>0</v>
      </c>
      <c r="P18" s="13">
        <f t="shared" si="1"/>
        <v>0</v>
      </c>
      <c r="Q18" s="13">
        <f t="shared" si="1"/>
        <v>0</v>
      </c>
      <c r="R18" s="13">
        <f t="shared" ref="R18:R54" si="2">+F18+G18+H18+I18+J18+K18+L18+M18+N18+O18+P18+Q18</f>
        <v>1917398.71</v>
      </c>
    </row>
    <row r="19" spans="3:18" x14ac:dyDescent="0.25">
      <c r="C19" s="4" t="s">
        <v>8</v>
      </c>
      <c r="D19" s="24">
        <v>2260100</v>
      </c>
      <c r="E19" s="26"/>
      <c r="F19" s="10">
        <v>53119.25</v>
      </c>
      <c r="G19" s="11">
        <v>165158.39000000001</v>
      </c>
      <c r="H19" s="11">
        <v>280946.59999999998</v>
      </c>
      <c r="I19" s="11">
        <v>50038.27</v>
      </c>
      <c r="J19" s="11">
        <v>177027.38</v>
      </c>
      <c r="K19" s="11"/>
      <c r="L19" s="11"/>
      <c r="M19" s="11"/>
      <c r="N19" s="11"/>
      <c r="O19" s="11"/>
      <c r="P19" s="11"/>
      <c r="Q19" s="11"/>
      <c r="R19" s="21"/>
    </row>
    <row r="20" spans="3:18" x14ac:dyDescent="0.25">
      <c r="C20" s="4" t="s">
        <v>9</v>
      </c>
      <c r="D20" s="24"/>
      <c r="E20" s="26"/>
      <c r="F20" s="10"/>
      <c r="G20" s="10"/>
      <c r="H20" s="10"/>
      <c r="I20" s="10"/>
      <c r="J20" s="10"/>
      <c r="K20" s="10"/>
      <c r="L20" s="10"/>
      <c r="M20" s="10"/>
      <c r="N20" s="10"/>
      <c r="O20" s="10"/>
      <c r="Q20" s="10"/>
      <c r="R20" s="21"/>
    </row>
    <row r="21" spans="3:18" x14ac:dyDescent="0.25">
      <c r="C21" s="4" t="s">
        <v>10</v>
      </c>
      <c r="D21" s="24">
        <f>1550000+50000</f>
        <v>1600000</v>
      </c>
      <c r="E21" s="26">
        <v>494000</v>
      </c>
      <c r="F21" s="10"/>
      <c r="G21" s="11"/>
      <c r="H21" s="11"/>
      <c r="I21" s="11">
        <v>138400</v>
      </c>
      <c r="J21" s="11">
        <v>123000</v>
      </c>
      <c r="K21" s="11"/>
      <c r="L21" s="11"/>
      <c r="M21" s="11"/>
      <c r="N21" s="11"/>
      <c r="O21" s="11"/>
      <c r="P21" s="11"/>
      <c r="Q21" s="11"/>
      <c r="R21" s="21"/>
    </row>
    <row r="22" spans="3:18" x14ac:dyDescent="0.25">
      <c r="C22" s="4" t="s">
        <v>11</v>
      </c>
      <c r="D22" s="24">
        <v>380000</v>
      </c>
      <c r="E22" s="26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21"/>
    </row>
    <row r="23" spans="3:18" x14ac:dyDescent="0.25">
      <c r="C23" s="4" t="s">
        <v>12</v>
      </c>
      <c r="D23" s="24">
        <f>2396398+100000</f>
        <v>2496398</v>
      </c>
      <c r="E23" s="26">
        <v>1100000</v>
      </c>
      <c r="F23" s="10"/>
      <c r="G23" s="11"/>
      <c r="H23" s="11">
        <v>667560.02</v>
      </c>
      <c r="I23" s="11"/>
      <c r="J23" s="11"/>
      <c r="K23" s="11"/>
      <c r="L23" s="11"/>
      <c r="M23" s="11"/>
      <c r="N23" s="11"/>
      <c r="O23" s="11"/>
      <c r="P23" s="11"/>
      <c r="Q23" s="11"/>
      <c r="R23" s="21"/>
    </row>
    <row r="24" spans="3:18" x14ac:dyDescent="0.25">
      <c r="C24" s="4" t="s">
        <v>13</v>
      </c>
      <c r="D24" s="24">
        <v>400000</v>
      </c>
      <c r="E24" s="26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1"/>
    </row>
    <row r="25" spans="3:18" x14ac:dyDescent="0.25">
      <c r="C25" s="4" t="s">
        <v>14</v>
      </c>
      <c r="D25" s="24">
        <v>340000</v>
      </c>
      <c r="E25" s="26">
        <v>400000</v>
      </c>
      <c r="F25" s="10"/>
      <c r="G25" s="11"/>
      <c r="H25" s="11"/>
      <c r="I25" s="11">
        <v>213049</v>
      </c>
      <c r="J25" s="11"/>
      <c r="K25" s="11"/>
      <c r="L25" s="11"/>
      <c r="M25" s="11"/>
      <c r="N25" s="11"/>
      <c r="O25" s="11"/>
      <c r="P25" s="14"/>
      <c r="Q25" s="11"/>
      <c r="R25" s="21"/>
    </row>
    <row r="26" spans="3:18" x14ac:dyDescent="0.25">
      <c r="C26" s="4" t="s">
        <v>15</v>
      </c>
      <c r="D26" s="24">
        <f>8101100-7845000</f>
        <v>256100</v>
      </c>
      <c r="E26" s="26">
        <f>38000+5140378</f>
        <v>5178378</v>
      </c>
      <c r="F26" s="10"/>
      <c r="G26" s="10"/>
      <c r="H26" s="10"/>
      <c r="I26" s="10"/>
      <c r="J26" s="10"/>
      <c r="K26" s="10"/>
      <c r="L26" s="10"/>
      <c r="M26" s="10"/>
      <c r="N26" s="10"/>
      <c r="O26" s="11"/>
      <c r="Q26" s="10"/>
      <c r="R26" s="21"/>
    </row>
    <row r="27" spans="3:18" x14ac:dyDescent="0.25">
      <c r="C27" s="4" t="s">
        <v>16</v>
      </c>
      <c r="D27" s="24">
        <f>69020+100000</f>
        <v>169020</v>
      </c>
      <c r="E27" s="26">
        <f>1092500+187000</f>
        <v>1279500</v>
      </c>
      <c r="F27" s="10"/>
      <c r="G27" s="10"/>
      <c r="H27" s="10"/>
      <c r="I27" s="10">
        <v>19175</v>
      </c>
      <c r="J27" s="10">
        <v>29924.799999999999</v>
      </c>
      <c r="K27" s="10"/>
      <c r="L27" s="10"/>
      <c r="M27" s="10"/>
      <c r="N27" s="10"/>
      <c r="O27" s="11"/>
      <c r="P27" s="10"/>
      <c r="Q27" s="11"/>
      <c r="R27" s="21"/>
    </row>
    <row r="28" spans="3:18" x14ac:dyDescent="0.25">
      <c r="C28" s="3" t="s">
        <v>17</v>
      </c>
      <c r="D28" s="27">
        <f>SUM(D29:D37)</f>
        <v>3100500</v>
      </c>
      <c r="E28" s="27">
        <f>SUM(E29:E37)</f>
        <v>1884122</v>
      </c>
      <c r="F28" s="13">
        <f>+F29+F30+F31+F32+F33+F34+F35+F36+F37</f>
        <v>0</v>
      </c>
      <c r="G28" s="13">
        <f t="shared" ref="G28:Q28" si="3">+G29+G30+G31+G32+G33+G34+G35+G36+G37</f>
        <v>0</v>
      </c>
      <c r="H28" s="13">
        <f t="shared" si="3"/>
        <v>0</v>
      </c>
      <c r="I28" s="13">
        <f t="shared" si="3"/>
        <v>78875.350000000006</v>
      </c>
      <c r="J28" s="13">
        <f t="shared" si="3"/>
        <v>0</v>
      </c>
      <c r="K28" s="13">
        <f t="shared" si="3"/>
        <v>0</v>
      </c>
      <c r="L28" s="13">
        <f t="shared" si="3"/>
        <v>0</v>
      </c>
      <c r="M28" s="13">
        <f t="shared" si="3"/>
        <v>0</v>
      </c>
      <c r="N28" s="13">
        <f t="shared" si="3"/>
        <v>0</v>
      </c>
      <c r="O28" s="13">
        <f t="shared" si="3"/>
        <v>0</v>
      </c>
      <c r="P28" s="13">
        <f t="shared" si="3"/>
        <v>0</v>
      </c>
      <c r="Q28" s="13">
        <f t="shared" si="3"/>
        <v>0</v>
      </c>
      <c r="R28" s="13">
        <f t="shared" si="2"/>
        <v>78875.350000000006</v>
      </c>
    </row>
    <row r="29" spans="3:18" x14ac:dyDescent="0.25">
      <c r="C29" s="4" t="s">
        <v>18</v>
      </c>
      <c r="D29" s="24">
        <v>180000</v>
      </c>
      <c r="E29" s="26"/>
      <c r="F29" s="10"/>
      <c r="G29" s="11"/>
      <c r="H29" s="11"/>
      <c r="I29" s="11">
        <v>55231.69</v>
      </c>
      <c r="J29" s="11"/>
      <c r="K29" s="11"/>
      <c r="L29" s="11"/>
      <c r="M29" s="11"/>
      <c r="N29" s="11"/>
      <c r="O29" s="11"/>
      <c r="P29" s="11"/>
      <c r="Q29" s="11"/>
      <c r="R29" s="21"/>
    </row>
    <row r="30" spans="3:18" x14ac:dyDescent="0.25">
      <c r="C30" s="4" t="s">
        <v>19</v>
      </c>
      <c r="D30" s="24">
        <v>100</v>
      </c>
      <c r="E30" s="26"/>
      <c r="F30" s="10"/>
      <c r="G30" s="10"/>
      <c r="H30" s="10"/>
      <c r="I30" s="10"/>
      <c r="J30" s="10"/>
      <c r="K30" s="10"/>
      <c r="L30" s="10"/>
      <c r="M30" s="10"/>
      <c r="N30" s="10"/>
      <c r="O30" s="11"/>
      <c r="Q30" s="10"/>
      <c r="R30" s="21"/>
    </row>
    <row r="31" spans="3:18" x14ac:dyDescent="0.25">
      <c r="C31" s="4" t="s">
        <v>20</v>
      </c>
      <c r="D31" s="24">
        <v>350000</v>
      </c>
      <c r="E31" s="26">
        <f>320000+251622</f>
        <v>571622</v>
      </c>
      <c r="F31" s="10"/>
      <c r="G31" s="11"/>
      <c r="H31" s="11"/>
      <c r="I31" s="11">
        <v>10378.1</v>
      </c>
      <c r="J31" s="11"/>
      <c r="K31" s="11"/>
      <c r="L31" s="11"/>
      <c r="M31" s="11"/>
      <c r="N31" s="11"/>
      <c r="O31" s="11"/>
      <c r="P31" s="11"/>
      <c r="Q31" s="11"/>
      <c r="R31" s="21"/>
    </row>
    <row r="32" spans="3:18" x14ac:dyDescent="0.25">
      <c r="C32" s="4" t="s">
        <v>21</v>
      </c>
      <c r="D32" s="24">
        <v>60000</v>
      </c>
      <c r="E32" s="26"/>
      <c r="F32" s="10"/>
      <c r="G32" s="10"/>
      <c r="H32" s="10"/>
      <c r="I32" s="10"/>
      <c r="J32" s="10"/>
      <c r="K32" s="10"/>
      <c r="L32" s="10"/>
      <c r="M32" s="10"/>
      <c r="N32" s="10"/>
      <c r="O32" s="11"/>
      <c r="Q32" s="10"/>
      <c r="R32" s="21"/>
    </row>
    <row r="33" spans="3:18" x14ac:dyDescent="0.25">
      <c r="C33" s="4" t="s">
        <v>22</v>
      </c>
      <c r="D33" s="24">
        <v>110000</v>
      </c>
      <c r="E33" s="26">
        <v>30000</v>
      </c>
      <c r="F33" s="10"/>
      <c r="G33" s="10"/>
      <c r="H33" s="10"/>
      <c r="I33" s="10"/>
      <c r="J33" s="10"/>
      <c r="K33" s="10"/>
      <c r="L33" s="10"/>
      <c r="M33" s="10"/>
      <c r="N33" s="10"/>
      <c r="O33" s="11"/>
      <c r="Q33" s="10"/>
      <c r="R33" s="21"/>
    </row>
    <row r="34" spans="3:18" x14ac:dyDescent="0.25">
      <c r="C34" s="4" t="s">
        <v>23</v>
      </c>
      <c r="D34" s="24">
        <v>300</v>
      </c>
      <c r="E34" s="26">
        <v>421000</v>
      </c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10"/>
      <c r="Q34" s="10"/>
      <c r="R34" s="21"/>
    </row>
    <row r="35" spans="3:18" x14ac:dyDescent="0.25">
      <c r="C35" s="4" t="s">
        <v>24</v>
      </c>
      <c r="D35" s="24">
        <f>1226100+354000</f>
        <v>1580100</v>
      </c>
      <c r="E35" s="26">
        <v>50000</v>
      </c>
      <c r="F35" s="10"/>
      <c r="G35" s="10"/>
      <c r="H35" s="10"/>
      <c r="I35" s="11">
        <v>5210.88</v>
      </c>
      <c r="J35" s="11"/>
      <c r="K35" s="11"/>
      <c r="L35" s="11"/>
      <c r="M35" s="11"/>
      <c r="N35" s="11"/>
      <c r="O35" s="11"/>
      <c r="P35" s="11"/>
      <c r="Q35" s="10"/>
      <c r="R35" s="21"/>
    </row>
    <row r="36" spans="3:18" x14ac:dyDescent="0.25">
      <c r="C36" s="4" t="s">
        <v>25</v>
      </c>
      <c r="D36" s="24"/>
      <c r="E36" s="26">
        <v>736500</v>
      </c>
      <c r="F36" s="10"/>
      <c r="G36" s="10"/>
      <c r="H36" s="10"/>
      <c r="I36" s="10">
        <v>8054.68</v>
      </c>
      <c r="J36" s="10"/>
      <c r="K36" s="10"/>
      <c r="L36" s="10"/>
      <c r="M36" s="10"/>
      <c r="N36" s="10"/>
      <c r="O36" s="11"/>
      <c r="Q36" s="10"/>
      <c r="R36" s="13"/>
    </row>
    <row r="37" spans="3:18" x14ac:dyDescent="0.25">
      <c r="C37" s="4" t="s">
        <v>26</v>
      </c>
      <c r="D37" s="24">
        <f>620000+200000</f>
        <v>820000</v>
      </c>
      <c r="E37" s="26">
        <v>75000</v>
      </c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1"/>
    </row>
    <row r="38" spans="3:18" x14ac:dyDescent="0.25">
      <c r="C38" s="3" t="s">
        <v>27</v>
      </c>
      <c r="D38" s="27"/>
      <c r="E38" s="26"/>
      <c r="R38" s="13"/>
    </row>
    <row r="39" spans="3:18" x14ac:dyDescent="0.25">
      <c r="C39" s="4" t="s">
        <v>28</v>
      </c>
      <c r="D39" s="24"/>
      <c r="E39" s="26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3"/>
    </row>
    <row r="40" spans="3:18" x14ac:dyDescent="0.25">
      <c r="C40" s="4" t="s">
        <v>29</v>
      </c>
      <c r="D40" s="24"/>
      <c r="E40" s="26"/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3"/>
    </row>
    <row r="41" spans="3:18" x14ac:dyDescent="0.25">
      <c r="C41" s="4" t="s">
        <v>30</v>
      </c>
      <c r="D41" s="24"/>
      <c r="E41" s="26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3"/>
    </row>
    <row r="42" spans="3:18" x14ac:dyDescent="0.25">
      <c r="C42" s="4" t="s">
        <v>31</v>
      </c>
      <c r="D42" s="24"/>
      <c r="E42" s="26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3"/>
    </row>
    <row r="43" spans="3:18" x14ac:dyDescent="0.25">
      <c r="C43" s="4" t="s">
        <v>32</v>
      </c>
      <c r="D43" s="24"/>
      <c r="E43" s="26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3"/>
    </row>
    <row r="44" spans="3:18" x14ac:dyDescent="0.25">
      <c r="C44" s="4" t="s">
        <v>33</v>
      </c>
      <c r="D44" s="24"/>
      <c r="E44" s="26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3"/>
    </row>
    <row r="45" spans="3:18" x14ac:dyDescent="0.25">
      <c r="C45" s="4" t="s">
        <v>34</v>
      </c>
      <c r="D45" s="24"/>
      <c r="E45" s="26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3"/>
    </row>
    <row r="46" spans="3:18" x14ac:dyDescent="0.25">
      <c r="C46" s="4" t="s">
        <v>35</v>
      </c>
      <c r="D46" s="27"/>
      <c r="E46" s="26"/>
      <c r="R46" s="13"/>
    </row>
    <row r="47" spans="3:18" x14ac:dyDescent="0.25">
      <c r="C47" s="3" t="s">
        <v>36</v>
      </c>
      <c r="D47" s="24"/>
      <c r="E47" s="26"/>
      <c r="R47" s="13"/>
    </row>
    <row r="48" spans="3:18" x14ac:dyDescent="0.25">
      <c r="C48" s="4" t="s">
        <v>37</v>
      </c>
      <c r="D48" s="24"/>
      <c r="E48" s="26"/>
      <c r="R48" s="13"/>
    </row>
    <row r="49" spans="3:18" x14ac:dyDescent="0.25">
      <c r="C49" s="4" t="s">
        <v>38</v>
      </c>
      <c r="D49" s="24"/>
      <c r="E49" s="26"/>
      <c r="R49" s="13"/>
    </row>
    <row r="50" spans="3:18" x14ac:dyDescent="0.25">
      <c r="C50" s="4" t="s">
        <v>39</v>
      </c>
      <c r="D50" s="24"/>
      <c r="E50" s="26"/>
      <c r="R50" s="13"/>
    </row>
    <row r="51" spans="3:18" x14ac:dyDescent="0.25">
      <c r="C51" s="4" t="s">
        <v>40</v>
      </c>
      <c r="D51" s="24"/>
      <c r="E51" s="26"/>
      <c r="R51" s="13"/>
    </row>
    <row r="52" spans="3:18" x14ac:dyDescent="0.25">
      <c r="C52" s="4" t="s">
        <v>41</v>
      </c>
      <c r="D52" s="24"/>
      <c r="E52" s="26"/>
      <c r="R52" s="13"/>
    </row>
    <row r="53" spans="3:18" x14ac:dyDescent="0.25">
      <c r="C53" s="4" t="s">
        <v>42</v>
      </c>
      <c r="D53" s="24"/>
      <c r="E53" s="26"/>
      <c r="R53" s="13"/>
    </row>
    <row r="54" spans="3:18" x14ac:dyDescent="0.25">
      <c r="C54" s="3" t="s">
        <v>43</v>
      </c>
      <c r="D54" s="27">
        <f>SUM(D55:D63)</f>
        <v>1084000</v>
      </c>
      <c r="E54" s="27">
        <f>SUM(E55:E63)</f>
        <v>1210958.76</v>
      </c>
      <c r="F54" s="12">
        <f>+F55+F56+F57+F58+F59+F60+F61+F62+F63</f>
        <v>0</v>
      </c>
      <c r="G54" s="12">
        <f t="shared" ref="G54:Q54" si="4">+G55+G56+G57+G58+G59+G60+G61+G62+G63</f>
        <v>0</v>
      </c>
      <c r="H54" s="12">
        <f t="shared" si="4"/>
        <v>0</v>
      </c>
      <c r="I54" s="12">
        <f t="shared" si="4"/>
        <v>0</v>
      </c>
      <c r="J54" s="13">
        <f t="shared" si="4"/>
        <v>0</v>
      </c>
      <c r="K54" s="12">
        <f t="shared" si="4"/>
        <v>0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3">
        <f t="shared" si="4"/>
        <v>0</v>
      </c>
      <c r="R54" s="13">
        <f t="shared" si="2"/>
        <v>0</v>
      </c>
    </row>
    <row r="55" spans="3:18" x14ac:dyDescent="0.25">
      <c r="C55" s="4" t="s">
        <v>44</v>
      </c>
      <c r="D55" s="24">
        <v>350000</v>
      </c>
      <c r="E55" s="26">
        <v>908158.76</v>
      </c>
      <c r="F55" s="10"/>
      <c r="G55" s="10"/>
      <c r="H55" s="10"/>
      <c r="I55" s="10"/>
      <c r="J55" s="11"/>
      <c r="K55" s="11"/>
      <c r="L55" s="11"/>
      <c r="M55" s="11"/>
      <c r="N55" s="11"/>
      <c r="O55" s="17"/>
      <c r="P55" s="11"/>
      <c r="Q55" s="11"/>
      <c r="R55" s="21"/>
    </row>
    <row r="56" spans="3:18" x14ac:dyDescent="0.25">
      <c r="C56" s="4" t="s">
        <v>45</v>
      </c>
      <c r="D56" s="24"/>
      <c r="E56" s="26">
        <v>102800</v>
      </c>
      <c r="F56" s="10"/>
      <c r="G56" s="10"/>
      <c r="H56" s="10"/>
      <c r="I56" s="10"/>
      <c r="J56" s="10"/>
      <c r="K56" s="10"/>
      <c r="L56" s="10"/>
      <c r="M56" s="10"/>
      <c r="N56" s="10"/>
      <c r="O56" s="17"/>
      <c r="P56" s="10"/>
      <c r="Q56" s="10"/>
      <c r="R56" s="21"/>
    </row>
    <row r="57" spans="3:18" x14ac:dyDescent="0.25">
      <c r="C57" s="4" t="s">
        <v>46</v>
      </c>
      <c r="D57" s="24">
        <f>1000+200000</f>
        <v>201000</v>
      </c>
      <c r="E57" s="26">
        <v>200000</v>
      </c>
      <c r="F57" s="10"/>
      <c r="G57" s="10"/>
      <c r="H57" s="10"/>
      <c r="I57" s="10"/>
      <c r="J57" s="10"/>
      <c r="K57" s="10"/>
      <c r="L57" s="10"/>
      <c r="M57" s="10"/>
      <c r="N57" s="10"/>
      <c r="O57" s="17"/>
      <c r="P57" s="10"/>
      <c r="Q57" s="10"/>
      <c r="R57" s="21"/>
    </row>
    <row r="58" spans="3:18" x14ac:dyDescent="0.25">
      <c r="C58" s="4" t="s">
        <v>47</v>
      </c>
      <c r="D58" s="24">
        <f>1000+90000</f>
        <v>91000</v>
      </c>
      <c r="E58" s="26"/>
      <c r="F58" s="10"/>
      <c r="G58" s="10"/>
      <c r="H58" s="10"/>
      <c r="I58" s="10"/>
      <c r="J58" s="10"/>
      <c r="K58" s="10"/>
      <c r="L58" s="10"/>
      <c r="M58" s="10"/>
      <c r="N58" s="10"/>
      <c r="O58" s="17"/>
      <c r="P58" s="10"/>
      <c r="Q58" s="10"/>
      <c r="R58" s="21"/>
    </row>
    <row r="59" spans="3:18" x14ac:dyDescent="0.25">
      <c r="C59" s="4" t="s">
        <v>48</v>
      </c>
      <c r="D59" s="24">
        <f>152000+250000</f>
        <v>402000</v>
      </c>
      <c r="E59" s="26"/>
      <c r="F59" s="10"/>
      <c r="G59" s="10"/>
      <c r="H59" s="10"/>
      <c r="I59" s="10"/>
      <c r="J59" s="10"/>
      <c r="K59" s="10"/>
      <c r="L59" s="10"/>
      <c r="M59" s="10"/>
      <c r="N59" s="10"/>
      <c r="O59" s="17"/>
      <c r="P59" s="10"/>
      <c r="Q59" s="10"/>
      <c r="R59" s="21"/>
    </row>
    <row r="60" spans="3:18" x14ac:dyDescent="0.25">
      <c r="C60" s="4" t="s">
        <v>49</v>
      </c>
      <c r="D60" s="24">
        <v>40000</v>
      </c>
      <c r="E60" s="26"/>
      <c r="F60" s="10"/>
      <c r="G60" s="10"/>
      <c r="H60" s="10"/>
      <c r="I60" s="10"/>
      <c r="J60" s="10"/>
      <c r="K60" s="10"/>
      <c r="L60" s="11"/>
      <c r="M60" s="11"/>
      <c r="N60" s="11"/>
      <c r="O60" s="17"/>
      <c r="P60" s="10"/>
      <c r="Q60" s="10"/>
      <c r="R60" s="21"/>
    </row>
    <row r="61" spans="3:18" x14ac:dyDescent="0.25">
      <c r="C61" s="4" t="s">
        <v>50</v>
      </c>
      <c r="D61" s="24"/>
      <c r="E61" s="26"/>
      <c r="F61" s="10"/>
      <c r="G61" s="10"/>
      <c r="H61" s="10"/>
      <c r="I61" s="10"/>
      <c r="J61" s="10"/>
      <c r="K61" s="10"/>
      <c r="L61" s="10"/>
      <c r="M61" s="10"/>
      <c r="N61" s="10"/>
      <c r="O61" s="17"/>
      <c r="P61" s="10"/>
      <c r="Q61" s="10"/>
      <c r="R61" s="21"/>
    </row>
    <row r="62" spans="3:18" x14ac:dyDescent="0.25">
      <c r="C62" s="4" t="s">
        <v>51</v>
      </c>
      <c r="D62" s="24"/>
      <c r="E62" s="26"/>
      <c r="F62" s="10"/>
      <c r="G62" s="10"/>
      <c r="H62" s="10"/>
      <c r="I62" s="10"/>
      <c r="J62" s="10"/>
      <c r="K62" s="10"/>
      <c r="L62" s="10"/>
      <c r="M62" s="10"/>
      <c r="N62" s="10"/>
      <c r="O62" s="17"/>
      <c r="P62" s="10"/>
      <c r="Q62" s="10"/>
      <c r="R62" s="21"/>
    </row>
    <row r="63" spans="3:18" x14ac:dyDescent="0.25">
      <c r="C63" s="4" t="s">
        <v>52</v>
      </c>
      <c r="D63" s="24"/>
      <c r="E63" s="26"/>
      <c r="F63" s="10"/>
      <c r="G63" s="10"/>
      <c r="H63" s="10"/>
      <c r="I63" s="10"/>
      <c r="J63" s="10"/>
      <c r="K63" s="10"/>
      <c r="L63" s="10"/>
      <c r="M63" s="10"/>
      <c r="N63" s="10"/>
      <c r="O63" s="17"/>
      <c r="P63" s="10"/>
      <c r="Q63" s="10"/>
      <c r="R63" s="21"/>
    </row>
    <row r="64" spans="3:18" x14ac:dyDescent="0.25">
      <c r="C64" s="3" t="s">
        <v>53</v>
      </c>
      <c r="D64" s="28">
        <f>+D65</f>
        <v>990000</v>
      </c>
      <c r="E64" s="28">
        <f>+E65</f>
        <v>575000</v>
      </c>
      <c r="F64" s="18"/>
      <c r="G64" s="16"/>
      <c r="H64" s="16"/>
      <c r="I64" s="16"/>
      <c r="J64" s="36">
        <f>+J65</f>
        <v>196185.2</v>
      </c>
      <c r="K64" s="16"/>
      <c r="L64" s="16"/>
      <c r="M64" s="16"/>
      <c r="N64" s="16"/>
      <c r="O64" s="16"/>
      <c r="P64" s="16"/>
      <c r="Q64" s="16"/>
      <c r="R64" s="21"/>
    </row>
    <row r="65" spans="3:18" x14ac:dyDescent="0.25">
      <c r="C65" s="4" t="s">
        <v>54</v>
      </c>
      <c r="D65" s="37">
        <v>990000</v>
      </c>
      <c r="E65" s="26">
        <v>575000</v>
      </c>
      <c r="F65" s="15"/>
      <c r="G65" s="16"/>
      <c r="H65" s="16"/>
      <c r="I65" s="16"/>
      <c r="J65" s="16">
        <v>196185.2</v>
      </c>
      <c r="K65" s="16"/>
      <c r="L65" s="16"/>
      <c r="M65" s="16"/>
      <c r="N65" s="16"/>
      <c r="O65" s="16"/>
      <c r="P65" s="16"/>
      <c r="Q65" s="16"/>
      <c r="R65" s="21"/>
    </row>
    <row r="66" spans="3:18" x14ac:dyDescent="0.25">
      <c r="C66" s="4" t="s">
        <v>55</v>
      </c>
      <c r="D66" s="24"/>
      <c r="E66" s="26"/>
      <c r="F66" s="15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21"/>
    </row>
    <row r="67" spans="3:18" x14ac:dyDescent="0.25">
      <c r="C67" s="4" t="s">
        <v>56</v>
      </c>
      <c r="D67" s="24"/>
      <c r="E67" s="26"/>
      <c r="F67" s="15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21"/>
    </row>
    <row r="68" spans="3:18" x14ac:dyDescent="0.25">
      <c r="C68" s="4" t="s">
        <v>57</v>
      </c>
      <c r="D68" s="24"/>
      <c r="E68" s="26"/>
      <c r="F68" s="15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21"/>
    </row>
    <row r="69" spans="3:18" x14ac:dyDescent="0.25">
      <c r="C69" s="3" t="s">
        <v>58</v>
      </c>
      <c r="D69" s="24"/>
      <c r="E69" s="26"/>
      <c r="R69" s="21"/>
    </row>
    <row r="70" spans="3:18" x14ac:dyDescent="0.25">
      <c r="C70" s="4" t="s">
        <v>59</v>
      </c>
      <c r="D70" s="27"/>
      <c r="E70" s="26"/>
      <c r="R70" s="21"/>
    </row>
    <row r="71" spans="3:18" x14ac:dyDescent="0.25">
      <c r="C71" s="4" t="s">
        <v>60</v>
      </c>
      <c r="D71" s="24"/>
      <c r="E71" s="26"/>
      <c r="R71" s="21"/>
    </row>
    <row r="72" spans="3:18" x14ac:dyDescent="0.25">
      <c r="C72" s="3" t="s">
        <v>61</v>
      </c>
      <c r="D72" s="24"/>
      <c r="E72" s="26"/>
      <c r="R72" s="21"/>
    </row>
    <row r="73" spans="3:18" x14ac:dyDescent="0.25">
      <c r="C73" s="4" t="s">
        <v>62</v>
      </c>
      <c r="D73" s="27"/>
      <c r="E73" s="26"/>
      <c r="R73" s="21"/>
    </row>
    <row r="74" spans="3:18" x14ac:dyDescent="0.25">
      <c r="C74" s="4" t="s">
        <v>63</v>
      </c>
      <c r="D74" s="24"/>
      <c r="E74" s="26"/>
      <c r="R74" s="21"/>
    </row>
    <row r="75" spans="3:18" x14ac:dyDescent="0.25">
      <c r="C75" s="4" t="s">
        <v>64</v>
      </c>
      <c r="D75" s="24"/>
      <c r="E75" s="26"/>
      <c r="R75" s="21"/>
    </row>
    <row r="76" spans="3:18" x14ac:dyDescent="0.25">
      <c r="C76" s="1" t="s">
        <v>67</v>
      </c>
      <c r="D76" s="24"/>
      <c r="E76" s="2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27"/>
      <c r="E77" s="26"/>
      <c r="R77" s="21"/>
    </row>
    <row r="78" spans="3:18" x14ac:dyDescent="0.25">
      <c r="C78" s="4" t="s">
        <v>69</v>
      </c>
      <c r="D78" s="27"/>
      <c r="E78" s="26"/>
      <c r="R78" s="21"/>
    </row>
    <row r="79" spans="3:18" x14ac:dyDescent="0.25">
      <c r="C79" s="4" t="s">
        <v>70</v>
      </c>
      <c r="D79" s="24"/>
      <c r="E79" s="26"/>
      <c r="R79" s="21"/>
    </row>
    <row r="80" spans="3:18" x14ac:dyDescent="0.25">
      <c r="C80" s="3" t="s">
        <v>71</v>
      </c>
      <c r="D80" s="24"/>
      <c r="E80" s="26"/>
      <c r="R80" s="21"/>
    </row>
    <row r="81" spans="3:18" x14ac:dyDescent="0.25">
      <c r="C81" s="4" t="s">
        <v>72</v>
      </c>
      <c r="D81" s="27"/>
      <c r="E81" s="26"/>
      <c r="R81" s="21"/>
    </row>
    <row r="82" spans="3:18" x14ac:dyDescent="0.25">
      <c r="C82" s="4" t="s">
        <v>73</v>
      </c>
      <c r="D82" s="24"/>
      <c r="E82" s="26"/>
      <c r="R82" s="21"/>
    </row>
    <row r="83" spans="3:18" x14ac:dyDescent="0.25">
      <c r="C83" s="3" t="s">
        <v>74</v>
      </c>
      <c r="D83" s="24"/>
      <c r="E83" s="26"/>
      <c r="R83" s="21"/>
    </row>
    <row r="84" spans="3:18" x14ac:dyDescent="0.25">
      <c r="C84" s="4" t="s">
        <v>75</v>
      </c>
      <c r="D84" s="27"/>
      <c r="E84" s="26"/>
      <c r="R84" s="21"/>
    </row>
    <row r="85" spans="3:18" x14ac:dyDescent="0.25">
      <c r="C85" s="19" t="s">
        <v>65</v>
      </c>
      <c r="D85" s="29">
        <f>+D54+D28+D18+D12+D64</f>
        <v>64500000</v>
      </c>
      <c r="E85" s="29">
        <f>+E54+E28+E18+E12+E64</f>
        <v>12121958.76</v>
      </c>
      <c r="F85" s="20">
        <f>+F28+F18+F12+F54</f>
        <v>3027491.73</v>
      </c>
      <c r="G85" s="20">
        <f t="shared" ref="G85:Q85" si="5">+G28+G18+G12+G54</f>
        <v>3163806.69</v>
      </c>
      <c r="H85" s="20">
        <f t="shared" si="5"/>
        <v>4320883.24</v>
      </c>
      <c r="I85" s="20">
        <f t="shared" si="5"/>
        <v>3575058.83</v>
      </c>
      <c r="J85" s="20">
        <f>+J28+J18+J12+J54+J64</f>
        <v>5814299.4699999997</v>
      </c>
      <c r="K85" s="20">
        <f t="shared" si="5"/>
        <v>0</v>
      </c>
      <c r="L85" s="20">
        <f t="shared" si="5"/>
        <v>0</v>
      </c>
      <c r="M85" s="20">
        <f t="shared" si="5"/>
        <v>0</v>
      </c>
      <c r="N85" s="20">
        <f t="shared" si="5"/>
        <v>0</v>
      </c>
      <c r="O85" s="20">
        <f t="shared" si="5"/>
        <v>0</v>
      </c>
      <c r="P85" s="20">
        <f t="shared" si="5"/>
        <v>0</v>
      </c>
      <c r="Q85" s="20">
        <f t="shared" si="5"/>
        <v>0</v>
      </c>
      <c r="R85" s="30">
        <f t="shared" ref="R85" si="6">+F85+G85+H85+I85+J85+K85+L85+M85+N85+O85+P85+Q85</f>
        <v>19901539.960000001</v>
      </c>
    </row>
    <row r="86" spans="3:18" x14ac:dyDescent="0.25">
      <c r="C86" s="31"/>
      <c r="D86" s="32"/>
      <c r="E86" s="32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3:18" x14ac:dyDescent="0.25">
      <c r="C87" s="35" t="s">
        <v>97</v>
      </c>
      <c r="D87" s="32"/>
      <c r="E87" s="32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ADMIN</cp:lastModifiedBy>
  <cp:lastPrinted>2022-06-01T15:55:22Z</cp:lastPrinted>
  <dcterms:created xsi:type="dcterms:W3CDTF">2021-07-29T18:58:50Z</dcterms:created>
  <dcterms:modified xsi:type="dcterms:W3CDTF">2022-06-10T13:56:47Z</dcterms:modified>
</cp:coreProperties>
</file>